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13_ncr:1_{B2D7C719-ED9F-4475-AA68-53D556105353}" xr6:coauthVersionLast="47" xr6:coauthVersionMax="47" xr10:uidLastSave="{00000000-0000-0000-0000-000000000000}"/>
  <bookViews>
    <workbookView xWindow="-120" yWindow="-120" windowWidth="20730" windowHeight="11160" xr2:uid="{A44C5378-81E9-4620-96E6-EB05043AB41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G55" i="1"/>
  <c r="G54" i="1"/>
  <c r="G53" i="1"/>
  <c r="G52" i="1"/>
  <c r="G51" i="1"/>
  <c r="G50" i="1"/>
  <c r="G49" i="1"/>
  <c r="G48" i="1"/>
  <c r="G47" i="1"/>
  <c r="G46" i="1"/>
  <c r="E56" i="1"/>
  <c r="C56" i="1"/>
  <c r="B56" i="1"/>
  <c r="E55" i="1"/>
  <c r="C55" i="1"/>
  <c r="B55" i="1"/>
  <c r="E54" i="1"/>
  <c r="C54" i="1"/>
  <c r="B54" i="1"/>
  <c r="E53" i="1"/>
  <c r="C53" i="1"/>
  <c r="B53" i="1"/>
  <c r="E52" i="1"/>
  <c r="C52" i="1"/>
  <c r="B52" i="1"/>
  <c r="E51" i="1"/>
  <c r="C51" i="1"/>
  <c r="B51" i="1"/>
  <c r="E50" i="1"/>
  <c r="C50" i="1"/>
  <c r="B50" i="1"/>
  <c r="E49" i="1"/>
  <c r="C49" i="1"/>
  <c r="B49" i="1"/>
  <c r="E48" i="1"/>
  <c r="C48" i="1"/>
  <c r="B48" i="1"/>
  <c r="E47" i="1"/>
  <c r="C47" i="1"/>
  <c r="B47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<sst xmlns="http://schemas.openxmlformats.org/spreadsheetml/2006/main" count="28" uniqueCount="25">
  <si>
    <t xml:space="preserve">IT0005332835 - BTP ITALIA 21/05/2018 - 21/05/2026   TASSO 0.55 INDICIZZATO EX PREMIO     FEDELTA' XIII EMISSIONE              </t>
  </si>
  <si>
    <t>Calcolo del Coefficiente di Indicizzazione relativo al mese di MAGGIO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</si>
  <si>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</si>
  <si>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</si>
  <si>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</si>
  <si>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</si>
  <si>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</si>
  <si>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</si>
  <si>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</si>
  <si>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</si>
  <si>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>SETTEMBRE</t>
  </si>
  <si>
    <t xml:space="preserve">AGOSTO   </t>
  </si>
  <si>
    <t>riferimento</t>
  </si>
  <si>
    <t xml:space="preserve">MAGGIO   </t>
  </si>
  <si>
    <t>IE m - 3</t>
  </si>
  <si>
    <t xml:space="preserve"> INDICE DEFINITIVO MARZO     25</t>
  </si>
  <si>
    <t>IE m - 2</t>
  </si>
  <si>
    <t>gg mese</t>
  </si>
  <si>
    <t>coeff. Indicizzaz.</t>
  </si>
  <si>
    <t xml:space="preserve">IR d,m </t>
  </si>
  <si>
    <t>n. gg - 1</t>
  </si>
  <si>
    <t>data</t>
  </si>
  <si>
    <t>Dati pubblicazione sul sito MT</t>
  </si>
  <si>
    <t xml:space="preserve"> l'indice di riferimento del 21/11/24 usato come base di calcolo del coefficiente dal 21/11/24 al 20/05/2025 è 120.03333</t>
  </si>
  <si>
    <t>l'indice di riferimento del 21/05/25 usato come base di calcolo del coefficiente dal 21/05/25 al 20/11/2025 è 121.29355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</si>
</sst>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DE35A-ABA8-424F-8270-FF2125E37F96}">
  <sheetPr>
    <pageSetUpPr fitToPage="1"/>
  </sheetPr>
  <dimension ref="A2:G63"/>
  <sheetViews>
    <sheetView tabSelected="1" topLeftCell="A46" workbookViewId="0">
      <selection activeCell="A63" sqref="A63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"21/11/24"</f>
        <v>21/11/24</v>
      </c>
      <c r="B12" s="14" t="str">
        <f>"120.10"</f>
        <v>120.10</v>
      </c>
      <c r="C12" s="14" t="str">
        <f>"120.00"</f>
        <v>120.00</v>
      </c>
      <c r="D12" s="14" t="str">
        <f>"20"</f>
        <v>20</v>
      </c>
      <c r="E12" s="14" t="str">
        <f>"30"</f>
        <v>30</v>
      </c>
      <c r="F12" s="14"/>
      <c r="G12" s="13" t="str">
        <f>"120.03333"</f>
        <v>120.03333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"121.10"</f>
        <v>121.10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"121.40"</f>
        <v>121.40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"01/05/2025"</f>
        <v>01/05/2025</v>
      </c>
      <c r="C26" s="40" t="str">
        <f>"0"</f>
        <v>0</v>
      </c>
      <c r="D26" s="40"/>
      <c r="E26" s="43" t="str">
        <f>"121.10000"</f>
        <v>121.10000</v>
      </c>
      <c r="F26" s="40"/>
      <c r="G26" s="44" t="str">
        <f>" 1.00889"</f>
        <v xml:space="preserve"> 1.00889</v>
      </c>
    </row>
    <row r="27" spans="1:7" x14ac:dyDescent="0.2">
      <c r="B27" s="40" t="str">
        <f>"02/05/2025"</f>
        <v>02/05/2025</v>
      </c>
      <c r="C27" s="40" t="str">
        <f>"1"</f>
        <v>1</v>
      </c>
      <c r="D27" s="40"/>
      <c r="E27" s="43" t="str">
        <f>"121.10968"</f>
        <v>121.10968</v>
      </c>
      <c r="F27" s="40"/>
      <c r="G27" s="44" t="str">
        <f>" 1.00897"</f>
        <v xml:space="preserve"> 1.00897</v>
      </c>
    </row>
    <row r="28" spans="1:7" x14ac:dyDescent="0.2">
      <c r="B28" s="40" t="str">
        <f>"03/05/2025"</f>
        <v>03/05/2025</v>
      </c>
      <c r="C28" s="40" t="str">
        <f>"2"</f>
        <v>2</v>
      </c>
      <c r="D28" s="40"/>
      <c r="E28" s="43" t="str">
        <f>"121.11935"</f>
        <v>121.11935</v>
      </c>
      <c r="F28" s="40"/>
      <c r="G28" s="44" t="str">
        <f>" 1.00905"</f>
        <v xml:space="preserve"> 1.00905</v>
      </c>
    </row>
    <row r="29" spans="1:7" x14ac:dyDescent="0.2">
      <c r="B29" s="40" t="str">
        <f>"04/05/2025"</f>
        <v>04/05/2025</v>
      </c>
      <c r="C29" s="40" t="str">
        <f>"3"</f>
        <v>3</v>
      </c>
      <c r="D29" s="40"/>
      <c r="E29" s="43" t="str">
        <f>"121.12903"</f>
        <v>121.12903</v>
      </c>
      <c r="F29" s="40"/>
      <c r="G29" s="44" t="str">
        <f>" 1.00913"</f>
        <v xml:space="preserve"> 1.00913</v>
      </c>
    </row>
    <row r="30" spans="1:7" x14ac:dyDescent="0.2">
      <c r="B30" s="40" t="str">
        <f>"05/05/2025"</f>
        <v>05/05/2025</v>
      </c>
      <c r="C30" s="40" t="str">
        <f>"4"</f>
        <v>4</v>
      </c>
      <c r="D30" s="40"/>
      <c r="E30" s="43" t="str">
        <f>"121.13871"</f>
        <v>121.13871</v>
      </c>
      <c r="F30" s="40"/>
      <c r="G30" s="44" t="str">
        <f>" 1.00921"</f>
        <v xml:space="preserve"> 1.00921</v>
      </c>
    </row>
    <row r="31" spans="1:7" x14ac:dyDescent="0.2">
      <c r="B31" s="40" t="str">
        <f>"06/05/2025"</f>
        <v>06/05/2025</v>
      </c>
      <c r="C31" s="40" t="str">
        <f>"5"</f>
        <v>5</v>
      </c>
      <c r="D31" s="40"/>
      <c r="E31" s="43" t="str">
        <f>"121.14839"</f>
        <v>121.14839</v>
      </c>
      <c r="F31" s="40"/>
      <c r="G31" s="44" t="str">
        <f>" 1.00929"</f>
        <v xml:space="preserve"> 1.00929</v>
      </c>
    </row>
    <row r="32" spans="1:7" x14ac:dyDescent="0.2">
      <c r="B32" s="40" t="str">
        <f>"07/05/2025"</f>
        <v>07/05/2025</v>
      </c>
      <c r="C32" s="40" t="str">
        <f>"6"</f>
        <v>6</v>
      </c>
      <c r="D32" s="40"/>
      <c r="E32" s="43" t="str">
        <f>"121.15806"</f>
        <v>121.15806</v>
      </c>
      <c r="F32" s="40"/>
      <c r="G32" s="44" t="str">
        <f>" 1.00937"</f>
        <v xml:space="preserve"> 1.00937</v>
      </c>
    </row>
    <row r="33" spans="2:7" x14ac:dyDescent="0.2">
      <c r="B33" s="40" t="str">
        <f>"08/05/2025"</f>
        <v>08/05/2025</v>
      </c>
      <c r="C33" s="40" t="str">
        <f>"7"</f>
        <v>7</v>
      </c>
      <c r="D33" s="40"/>
      <c r="E33" s="43" t="str">
        <f>"121.16774"</f>
        <v>121.16774</v>
      </c>
      <c r="F33" s="40"/>
      <c r="G33" s="44" t="str">
        <f>" 1.00945"</f>
        <v xml:space="preserve"> 1.00945</v>
      </c>
    </row>
    <row r="34" spans="2:7" x14ac:dyDescent="0.2">
      <c r="B34" s="40" t="str">
        <f>"09/05/2025"</f>
        <v>09/05/2025</v>
      </c>
      <c r="C34" s="40" t="str">
        <f>"8"</f>
        <v>8</v>
      </c>
      <c r="D34" s="40"/>
      <c r="E34" s="43" t="str">
        <f>"121.17742"</f>
        <v>121.17742</v>
      </c>
      <c r="F34" s="40"/>
      <c r="G34" s="44" t="str">
        <f>" 1.00953"</f>
        <v xml:space="preserve"> 1.00953</v>
      </c>
    </row>
    <row r="35" spans="2:7" x14ac:dyDescent="0.2">
      <c r="B35" s="40" t="str">
        <f>"10/05/2025"</f>
        <v>10/05/2025</v>
      </c>
      <c r="C35" s="40" t="str">
        <f>"9"</f>
        <v>9</v>
      </c>
      <c r="D35" s="40"/>
      <c r="E35" s="43" t="str">
        <f>"121.18710"</f>
        <v>121.18710</v>
      </c>
      <c r="F35" s="40"/>
      <c r="G35" s="44" t="str">
        <f>" 1.00961"</f>
        <v xml:space="preserve"> 1.00961</v>
      </c>
    </row>
    <row r="36" spans="2:7" x14ac:dyDescent="0.2">
      <c r="B36" s="40" t="str">
        <f>"11/05/2025"</f>
        <v>11/05/2025</v>
      </c>
      <c r="C36" s="40" t="str">
        <f>"10"</f>
        <v>10</v>
      </c>
      <c r="D36" s="40"/>
      <c r="E36" s="43" t="str">
        <f>"121.19677"</f>
        <v>121.19677</v>
      </c>
      <c r="F36" s="40"/>
      <c r="G36" s="44" t="str">
        <f>" 1.00969"</f>
        <v xml:space="preserve"> 1.00969</v>
      </c>
    </row>
    <row r="37" spans="2:7" x14ac:dyDescent="0.2">
      <c r="B37" s="40" t="str">
        <f>"12/05/2025"</f>
        <v>12/05/2025</v>
      </c>
      <c r="C37" s="40" t="str">
        <f>"11"</f>
        <v>11</v>
      </c>
      <c r="D37" s="40"/>
      <c r="E37" s="43" t="str">
        <f>"121.20645"</f>
        <v>121.20645</v>
      </c>
      <c r="F37" s="40"/>
      <c r="G37" s="44" t="str">
        <f>" 1.00977"</f>
        <v xml:space="preserve"> 1.00977</v>
      </c>
    </row>
    <row r="38" spans="2:7" x14ac:dyDescent="0.2">
      <c r="B38" s="40" t="str">
        <f>"13/05/2025"</f>
        <v>13/05/2025</v>
      </c>
      <c r="C38" s="40" t="str">
        <f>"12"</f>
        <v>12</v>
      </c>
      <c r="D38" s="40"/>
      <c r="E38" s="43" t="str">
        <f>"121.21613"</f>
        <v>121.21613</v>
      </c>
      <c r="F38" s="40"/>
      <c r="G38" s="44" t="str">
        <f>" 1.00985"</f>
        <v xml:space="preserve"> 1.00985</v>
      </c>
    </row>
    <row r="39" spans="2:7" x14ac:dyDescent="0.2">
      <c r="B39" s="40" t="str">
        <f>"14/05/2025"</f>
        <v>14/05/2025</v>
      </c>
      <c r="C39" s="40" t="str">
        <f>"13"</f>
        <v>13</v>
      </c>
      <c r="D39" s="40"/>
      <c r="E39" s="43" t="str">
        <f>"121.22581"</f>
        <v>121.22581</v>
      </c>
      <c r="F39" s="40"/>
      <c r="G39" s="44" t="str">
        <f>" 1.00993"</f>
        <v xml:space="preserve"> 1.00993</v>
      </c>
    </row>
    <row r="40" spans="2:7" x14ac:dyDescent="0.2">
      <c r="B40" s="40" t="str">
        <f>"15/05/2025"</f>
        <v>15/05/2025</v>
      </c>
      <c r="C40" s="40" t="str">
        <f>"14"</f>
        <v>14</v>
      </c>
      <c r="D40" s="40"/>
      <c r="E40" s="43" t="str">
        <f>"121.23548"</f>
        <v>121.23548</v>
      </c>
      <c r="F40" s="40"/>
      <c r="G40" s="44" t="str">
        <f>" 1.01002"</f>
        <v xml:space="preserve"> 1.01002</v>
      </c>
    </row>
    <row r="41" spans="2:7" x14ac:dyDescent="0.2">
      <c r="B41" s="40" t="str">
        <f>"16/05/2025"</f>
        <v>16/05/2025</v>
      </c>
      <c r="C41" s="40" t="str">
        <f>"15"</f>
        <v>15</v>
      </c>
      <c r="D41" s="40"/>
      <c r="E41" s="43" t="str">
        <f>"121.24516"</f>
        <v>121.24516</v>
      </c>
      <c r="F41" s="40"/>
      <c r="G41" s="44" t="str">
        <f>" 1.01010"</f>
        <v xml:space="preserve"> 1.01010</v>
      </c>
    </row>
    <row r="42" spans="2:7" x14ac:dyDescent="0.2">
      <c r="B42" s="40" t="str">
        <f>"17/05/2025"</f>
        <v>17/05/2025</v>
      </c>
      <c r="C42" s="40" t="str">
        <f>"16"</f>
        <v>16</v>
      </c>
      <c r="D42" s="40"/>
      <c r="E42" s="43" t="str">
        <f>"121.25484"</f>
        <v>121.25484</v>
      </c>
      <c r="F42" s="40"/>
      <c r="G42" s="44" t="str">
        <f>" 1.01018"</f>
        <v xml:space="preserve"> 1.01018</v>
      </c>
    </row>
    <row r="43" spans="2:7" x14ac:dyDescent="0.2">
      <c r="B43" s="40" t="str">
        <f>"18/05/2025"</f>
        <v>18/05/2025</v>
      </c>
      <c r="C43" s="40" t="str">
        <f>"17"</f>
        <v>17</v>
      </c>
      <c r="D43" s="40"/>
      <c r="E43" s="43" t="str">
        <f>"121.26452"</f>
        <v>121.26452</v>
      </c>
      <c r="F43" s="40"/>
      <c r="G43" s="44" t="str">
        <f>" 1.01026"</f>
        <v xml:space="preserve"> 1.01026</v>
      </c>
    </row>
    <row r="44" spans="2:7" x14ac:dyDescent="0.2">
      <c r="B44" s="40" t="str">
        <f>"19/05/2025"</f>
        <v>19/05/2025</v>
      </c>
      <c r="C44" s="40" t="str">
        <f>"18"</f>
        <v>18</v>
      </c>
      <c r="D44" s="40"/>
      <c r="E44" s="43" t="str">
        <f>"121.27419"</f>
        <v>121.27419</v>
      </c>
      <c r="F44" s="40"/>
      <c r="G44" s="44" t="str">
        <f>" 1.01034"</f>
        <v xml:space="preserve"> 1.01034</v>
      </c>
    </row>
    <row r="45" spans="2:7" x14ac:dyDescent="0.2">
      <c r="B45" s="40" t="str">
        <f>"20/05/2025"</f>
        <v>20/05/2025</v>
      </c>
      <c r="C45" s="40" t="str">
        <f>"19"</f>
        <v>19</v>
      </c>
      <c r="D45" s="40"/>
      <c r="E45" s="43" t="str">
        <f>"121.28387"</f>
        <v>121.28387</v>
      </c>
      <c r="F45" s="40"/>
      <c r="G45" s="44" t="str">
        <f>" 1.01042"</f>
        <v xml:space="preserve"> 1.01042</v>
      </c>
    </row>
    <row r="46" spans="2:7" x14ac:dyDescent="0.2">
      <c r="B46" s="40" t="str">
        <f>"21/05/2025"</f>
        <v>21/05/2025</v>
      </c>
      <c r="C46" s="40" t="str">
        <f>"20"</f>
        <v>20</v>
      </c>
      <c r="D46" s="40"/>
      <c r="E46" s="43" t="str">
        <f>"121.29355"</f>
        <v>121.29355</v>
      </c>
      <c r="F46" s="40"/>
      <c r="G46" s="44" t="str">
        <f>"1.00000"</f>
        <v>1.00000</v>
      </c>
    </row>
    <row r="47" spans="2:7" x14ac:dyDescent="0.2">
      <c r="B47" s="40" t="str">
        <f>"22/05/2025"</f>
        <v>22/05/2025</v>
      </c>
      <c r="C47" s="40" t="str">
        <f>"21"</f>
        <v>21</v>
      </c>
      <c r="D47" s="40"/>
      <c r="E47" s="43" t="str">
        <f>"121.30323"</f>
        <v>121.30323</v>
      </c>
      <c r="F47" s="40"/>
      <c r="G47" s="44" t="str">
        <f>"1.00008"</f>
        <v>1.00008</v>
      </c>
    </row>
    <row r="48" spans="2:7" x14ac:dyDescent="0.2">
      <c r="B48" s="40" t="str">
        <f>"23/05/2025"</f>
        <v>23/05/2025</v>
      </c>
      <c r="C48" s="40" t="str">
        <f>"22"</f>
        <v>22</v>
      </c>
      <c r="D48" s="40"/>
      <c r="E48" s="43" t="str">
        <f>"121.31290"</f>
        <v>121.31290</v>
      </c>
      <c r="F48" s="40"/>
      <c r="G48" s="44" t="str">
        <f>"1.00016"</f>
        <v>1.00016</v>
      </c>
    </row>
    <row r="49" spans="1:7" x14ac:dyDescent="0.2">
      <c r="B49" s="40" t="str">
        <f>"24/05/2025"</f>
        <v>24/05/2025</v>
      </c>
      <c r="C49" s="40" t="str">
        <f>"23"</f>
        <v>23</v>
      </c>
      <c r="D49" s="40"/>
      <c r="E49" s="43" t="str">
        <f>"121.32258"</f>
        <v>121.32258</v>
      </c>
      <c r="F49" s="40"/>
      <c r="G49" s="44" t="str">
        <f>"1.00024"</f>
        <v>1.00024</v>
      </c>
    </row>
    <row r="50" spans="1:7" x14ac:dyDescent="0.2">
      <c r="B50" s="40" t="str">
        <f>"25/05/2025"</f>
        <v>25/05/2025</v>
      </c>
      <c r="C50" s="40" t="str">
        <f>"24"</f>
        <v>24</v>
      </c>
      <c r="D50" s="40"/>
      <c r="E50" s="43" t="str">
        <f>"121.33226"</f>
        <v>121.33226</v>
      </c>
      <c r="F50" s="40"/>
      <c r="G50" s="44" t="str">
        <f>"1.00032"</f>
        <v>1.00032</v>
      </c>
    </row>
    <row r="51" spans="1:7" x14ac:dyDescent="0.2">
      <c r="B51" s="40" t="str">
        <f>"26/05/2025"</f>
        <v>26/05/2025</v>
      </c>
      <c r="C51" s="40" t="str">
        <f>"25"</f>
        <v>25</v>
      </c>
      <c r="D51" s="40"/>
      <c r="E51" s="43" t="str">
        <f>"121.34194"</f>
        <v>121.34194</v>
      </c>
      <c r="F51" s="40"/>
      <c r="G51" s="44" t="str">
        <f>"1.00040"</f>
        <v>1.00040</v>
      </c>
    </row>
    <row r="52" spans="1:7" x14ac:dyDescent="0.2">
      <c r="B52" s="40" t="str">
        <f>"27/05/2025"</f>
        <v>27/05/2025</v>
      </c>
      <c r="C52" s="40" t="str">
        <f>"26"</f>
        <v>26</v>
      </c>
      <c r="D52" s="40"/>
      <c r="E52" s="43" t="str">
        <f>"121.35161"</f>
        <v>121.35161</v>
      </c>
      <c r="F52" s="40"/>
      <c r="G52" s="44" t="str">
        <f>"1.00048"</f>
        <v>1.00048</v>
      </c>
    </row>
    <row r="53" spans="1:7" x14ac:dyDescent="0.2">
      <c r="B53" s="40" t="str">
        <f>"28/05/2025"</f>
        <v>28/05/2025</v>
      </c>
      <c r="C53" s="40" t="str">
        <f>"27"</f>
        <v>27</v>
      </c>
      <c r="D53" s="40"/>
      <c r="E53" s="43" t="str">
        <f>"121.36129"</f>
        <v>121.36129</v>
      </c>
      <c r="F53" s="40"/>
      <c r="G53" s="44" t="str">
        <f>"1.00056"</f>
        <v>1.00056</v>
      </c>
    </row>
    <row r="54" spans="1:7" x14ac:dyDescent="0.2">
      <c r="B54" s="40" t="str">
        <f>"29/05/2025"</f>
        <v>29/05/2025</v>
      </c>
      <c r="C54" s="40" t="str">
        <f>"28"</f>
        <v>28</v>
      </c>
      <c r="D54" s="40"/>
      <c r="E54" s="43" t="str">
        <f>"121.37097"</f>
        <v>121.37097</v>
      </c>
      <c r="F54" s="40"/>
      <c r="G54" s="44" t="str">
        <f>"1.00064"</f>
        <v>1.00064</v>
      </c>
    </row>
    <row r="55" spans="1:7" x14ac:dyDescent="0.2">
      <c r="B55" s="40" t="str">
        <f>"30/05/2025"</f>
        <v>30/05/2025</v>
      </c>
      <c r="C55" s="40" t="str">
        <f>"29"</f>
        <v>29</v>
      </c>
      <c r="D55" s="40"/>
      <c r="E55" s="43" t="str">
        <f>"121.38065"</f>
        <v>121.38065</v>
      </c>
      <c r="F55" s="40"/>
      <c r="G55" s="44" t="str">
        <f>"1.00072"</f>
        <v>1.00072</v>
      </c>
    </row>
    <row r="56" spans="1:7" x14ac:dyDescent="0.2">
      <c r="B56" s="39" t="str">
        <f>"31/05/2025"</f>
        <v>31/05/2025</v>
      </c>
      <c r="C56" s="39" t="str">
        <f>"30"</f>
        <v>30</v>
      </c>
      <c r="D56" s="39"/>
      <c r="E56" s="42" t="str">
        <f>"121.39032"</f>
        <v>121.39032</v>
      </c>
      <c r="F56" s="39"/>
      <c r="G56" s="41" t="str">
        <f>"1.00080"</f>
        <v>1.00080</v>
      </c>
    </row>
    <row r="60" spans="1:7" x14ac:dyDescent="0.2">
      <c r="A60" s="45">
        <v>45763</v>
      </c>
      <c r="B60" t="s">
        <v>22</v>
      </c>
    </row>
    <row r="62" spans="1:7" x14ac:dyDescent="0.2">
      <c r="A62" t="s">
        <v>23</v>
      </c>
    </row>
    <row r="63" spans="1:7" x14ac:dyDescent="0.2">
      <c r="A63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2025-04-16T11:30:04Z</cp:lastPrinted>
  <dcterms:created xsi:type="dcterms:W3CDTF">2025-04-16T11:29:00Z</dcterms:created>
  <dcterms:modified xsi:type="dcterms:W3CDTF">2025-04-16T11:30:05Z</dcterms:modified>
</cp:coreProperties>
</file>