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big.local\ITA-SHARES\spazio\scarico\set\"/>
    </mc:Choice>
  </mc:AlternateContent>
  <xr:revisionPtr revIDLastSave="0" documentId="8_{05E6B5B1-D19C-4486-99E8-C6BDCDBED1BA}" xr6:coauthVersionLast="47" xr6:coauthVersionMax="47" xr10:uidLastSave="{00000000-0000-0000-0000-000000000000}"/>
  <bookViews>
    <workbookView xWindow="-120" yWindow="-120" windowWidth="20730" windowHeight="11160" xr2:uid="{4CE2B684-2402-4212-A350-C7E78A09770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6" i="1" l="1"/>
  <c r="E56" i="1"/>
  <c r="C56" i="1"/>
  <c r="B56" i="1"/>
  <c r="G55" i="1"/>
  <c r="E55" i="1"/>
  <c r="C55" i="1"/>
  <c r="B55" i="1"/>
  <c r="G54" i="1"/>
  <c r="E54" i="1"/>
  <c r="C54" i="1"/>
  <c r="B54" i="1"/>
  <c r="G53" i="1"/>
  <c r="E53" i="1"/>
  <c r="C53" i="1"/>
  <c r="B53" i="1"/>
  <c r="G52" i="1"/>
  <c r="E52" i="1"/>
  <c r="C52" i="1"/>
  <c r="B52" i="1"/>
  <c r="G51" i="1"/>
  <c r="E51" i="1"/>
  <c r="C51" i="1"/>
  <c r="B51" i="1"/>
  <c r="G50" i="1"/>
  <c r="E50" i="1"/>
  <c r="C50" i="1"/>
  <c r="B50" i="1"/>
  <c r="G49" i="1"/>
  <c r="E49" i="1"/>
  <c r="C49" i="1"/>
  <c r="B49" i="1"/>
  <c r="G48" i="1"/>
  <c r="E48" i="1"/>
  <c r="C48" i="1"/>
  <c r="B48" i="1"/>
  <c r="G47" i="1"/>
  <c r="E47" i="1"/>
  <c r="C47" i="1"/>
  <c r="B47" i="1"/>
  <c r="G46" i="1"/>
  <c r="E46" i="1"/>
  <c r="C46" i="1"/>
  <c r="B46" i="1"/>
  <c r="G45" i="1"/>
  <c r="E45" i="1"/>
  <c r="C45" i="1"/>
  <c r="B45" i="1"/>
  <c r="G44" i="1"/>
  <c r="E44" i="1"/>
  <c r="C44" i="1"/>
  <c r="B44" i="1"/>
  <c r="G43" i="1"/>
  <c r="E43" i="1"/>
  <c r="C43" i="1"/>
  <c r="B43" i="1"/>
  <c r="G42" i="1"/>
  <c r="E42" i="1"/>
  <c r="C42" i="1"/>
  <c r="B42" i="1"/>
  <c r="G41" i="1"/>
  <c r="E41" i="1"/>
  <c r="C41" i="1"/>
  <c r="B41" i="1"/>
  <c r="G40" i="1"/>
  <c r="E40" i="1"/>
  <c r="C40" i="1"/>
  <c r="B40" i="1"/>
  <c r="G39" i="1"/>
  <c r="E39" i="1"/>
  <c r="C39" i="1"/>
  <c r="B39" i="1"/>
  <c r="G38" i="1"/>
  <c r="E38" i="1"/>
  <c r="C38" i="1"/>
  <c r="B38" i="1"/>
  <c r="G37" i="1"/>
  <c r="E37" i="1"/>
  <c r="C37" i="1"/>
  <c r="B37" i="1"/>
  <c r="G36" i="1"/>
  <c r="E36" i="1"/>
  <c r="C36" i="1"/>
  <c r="B36" i="1"/>
  <c r="G35" i="1"/>
  <c r="E35" i="1"/>
  <c r="C35" i="1"/>
  <c r="B35" i="1"/>
  <c r="G34" i="1"/>
  <c r="E34" i="1"/>
  <c r="C34" i="1"/>
  <c r="B34" i="1"/>
  <c r="G33" i="1"/>
  <c r="E33" i="1"/>
  <c r="C33" i="1"/>
  <c r="B33" i="1"/>
  <c r="G32" i="1"/>
  <c r="E32" i="1"/>
  <c r="C32" i="1"/>
  <c r="B32" i="1"/>
  <c r="G31" i="1"/>
  <c r="E31" i="1"/>
  <c r="C31" i="1"/>
  <c r="B31" i="1"/>
  <c r="G30" i="1"/>
  <c r="E30" i="1"/>
  <c r="C30" i="1"/>
  <c r="B30" i="1"/>
  <c r="G29" i="1"/>
  <c r="E29" i="1"/>
  <c r="C29" i="1"/>
  <c r="B29" i="1"/>
  <c r="G28" i="1"/>
  <c r="E28" i="1"/>
  <c r="C28" i="1"/>
  <c r="B28" i="1"/>
  <c r="G27" i="1"/>
  <c r="E27" i="1"/>
  <c r="C27" i="1"/>
  <c r="B27" i="1"/>
  <c r="G26" i="1"/>
  <c r="E26" i="1"/>
  <c r="C26" i="1"/>
  <c r="B26" i="1"/>
  <c r="C19" i="1"/>
  <c r="C18" i="1"/>
  <c r="G17" i="1"/>
  <c r="G12" i="1"/>
  <c r="E12" i="1"/>
  <c r="D12" i="1"/>
  <c r="C12" i="1"/>
  <c r="B12" i="1"/>
  <c r="A12" i="1"/>
</calcChain>
</file>

<file path=xl/sharedStrings.xml><?xml version="1.0" encoding="utf-8"?>
<sst xmlns="http://schemas.openxmlformats.org/spreadsheetml/2006/main" count="29" uniqueCount="25">
  <si>
    <t xml:space="preserve">IT0005387052 - BTP 15/05/2019 - 15/05/2030          INDICIZZATO INFLAZIONE EUROSTAT                                           </t>
  </si>
  <si>
    <t>Calcolo del Coefficiente di Indicizzazione relativo al mese di MAGGIO    2025</t>
  </si>
  <si>
    <t>Inflazione di</t>
  </si>
  <si>
    <r>
      <t>IE</t>
    </r>
    <r>
      <rPr>
        <sz val="10"/>
        <rFont val="Arial"/>
        <family val="2"/>
      </rPr>
      <t xml:space="preserve"> m-3 </t>
    </r>
    <r>
      <rPr>
        <vertAlign val="subscript"/>
        <sz val="10"/>
        <rFont val="Arial"/>
        <family val="2"/>
      </rPr>
      <t>base 2005</t>
    </r>
  </si>
  <si>
    <r>
      <t>IE</t>
    </r>
    <r>
      <rPr>
        <sz val="10"/>
        <rFont val="Arial"/>
        <family val="2"/>
      </rPr>
      <t xml:space="preserve"> m-2 </t>
    </r>
    <r>
      <rPr>
        <vertAlign val="subscript"/>
        <sz val="10"/>
        <rFont val="Arial"/>
        <family val="2"/>
      </rPr>
      <t>base 2005</t>
    </r>
  </si>
  <si>
    <t>gg dal 1° m  - 1</t>
  </si>
  <si>
    <t>gg nel mese m</t>
  </si>
  <si>
    <t>IR d,m base 2010</t>
  </si>
  <si>
    <r>
      <t>IR</t>
    </r>
    <r>
      <rPr>
        <sz val="10"/>
        <rFont val="Arial"/>
        <family val="2"/>
      </rPr>
      <t xml:space="preserve"> d,m </t>
    </r>
    <r>
      <rPr>
        <vertAlign val="subscript"/>
        <sz val="10"/>
        <rFont val="Arial"/>
        <family val="2"/>
      </rPr>
      <t>base 2010</t>
    </r>
  </si>
  <si>
    <t>arrotondato 5 cfr</t>
  </si>
  <si>
    <t xml:space="preserve">MARZO    </t>
  </si>
  <si>
    <t xml:space="preserve">FEBBRAIO </t>
  </si>
  <si>
    <t>riferimento</t>
  </si>
  <si>
    <t xml:space="preserve">MAGGIO   </t>
  </si>
  <si>
    <t>IE m - 3</t>
  </si>
  <si>
    <t xml:space="preserve"> INDICE DEFINITIVO MARZO     25</t>
  </si>
  <si>
    <t>IE m - 2</t>
  </si>
  <si>
    <t>gg mese</t>
  </si>
  <si>
    <t>coeff. Indicizzaz.</t>
  </si>
  <si>
    <t xml:space="preserve">IR d,m </t>
  </si>
  <si>
    <t>n. gg - 1</t>
  </si>
  <si>
    <t>data</t>
  </si>
  <si>
    <t xml:space="preserve"> 17/04/2025</t>
  </si>
  <si>
    <t>Dati rilevamento indice</t>
  </si>
  <si>
    <t>Dati pubblicazione sul sito MT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</si>
</sst>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color theme="1"/>
      <name val="Verdana"/>
      <family val="2"/>
    </font>
    <font>
      <b/>
      <sz val="10"/>
      <color theme="1"/>
      <name val="Verdana"/>
      <family val="2"/>
    </font>
    <font>
      <sz val="10"/>
      <color theme="1"/>
      <name val="Arial"/>
      <family val="2"/>
    </font>
    <font>
      <sz val="13"/>
      <color theme="1"/>
      <name val="Arial"/>
      <family val="2"/>
    </font>
    <font>
      <b/>
      <sz val="13"/>
      <color theme="1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vertAlign val="subscript"/>
      <sz val="10"/>
      <name val="Arial"/>
      <family val="2"/>
    </font>
    <font>
      <sz val="18"/>
      <color theme="1"/>
      <name val="Arial"/>
      <family val="2"/>
    </font>
    <font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10"/>
      </left>
      <right/>
      <top style="medium">
        <color indexed="64"/>
      </top>
      <bottom/>
      <diagonal/>
    </border>
    <border>
      <left style="thick">
        <color indexed="10"/>
      </left>
      <right/>
      <top style="thick">
        <color indexed="10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ck">
        <color indexed="10"/>
      </top>
      <bottom style="medium">
        <color indexed="64"/>
      </bottom>
      <diagonal/>
    </border>
    <border>
      <left style="thick">
        <color indexed="10"/>
      </left>
      <right style="thick">
        <color indexed="10"/>
      </right>
      <top style="thick">
        <color indexed="10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2" xfId="0" applyFont="1" applyBorder="1" applyAlignment="1">
      <alignment horizontal="center"/>
    </xf>
    <xf numFmtId="0" fontId="2" fillId="0" borderId="3" xfId="0" applyFont="1" applyBorder="1" applyAlignment="1">
      <alignment horizontal="right"/>
    </xf>
    <xf numFmtId="0" fontId="6" fillId="0" borderId="3" xfId="0" applyFont="1" applyBorder="1" applyAlignment="1">
      <alignment horizontal="right"/>
    </xf>
    <xf numFmtId="0" fontId="2" fillId="0" borderId="5" xfId="0" applyFont="1" applyBorder="1" applyAlignment="1">
      <alignment horizontal="right"/>
    </xf>
    <xf numFmtId="0" fontId="6" fillId="0" borderId="5" xfId="0" applyFont="1" applyBorder="1" applyAlignment="1">
      <alignment horizontal="right"/>
    </xf>
    <xf numFmtId="0" fontId="2" fillId="0" borderId="6" xfId="0" applyFont="1" applyBorder="1" applyAlignment="1">
      <alignment horizontal="right"/>
    </xf>
    <xf numFmtId="0" fontId="2" fillId="0" borderId="7" xfId="0" applyFont="1" applyBorder="1" applyAlignment="1">
      <alignment horizontal="right"/>
    </xf>
    <xf numFmtId="0" fontId="0" fillId="0" borderId="7" xfId="0" applyBorder="1"/>
    <xf numFmtId="0" fontId="5" fillId="0" borderId="8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0" fillId="0" borderId="11" xfId="0" applyFont="1" applyBorder="1" applyAlignment="1">
      <alignment horizontal="right"/>
    </xf>
    <xf numFmtId="0" fontId="0" fillId="0" borderId="10" xfId="0" applyFont="1" applyBorder="1" applyAlignment="1">
      <alignment horizontal="right"/>
    </xf>
    <xf numFmtId="0" fontId="0" fillId="0" borderId="2" xfId="0" applyBorder="1" applyAlignment="1">
      <alignment horizontal="right"/>
    </xf>
    <xf numFmtId="0" fontId="0" fillId="0" borderId="8" xfId="0" applyBorder="1"/>
    <xf numFmtId="0" fontId="0" fillId="0" borderId="8" xfId="0" applyBorder="1" applyAlignment="1">
      <alignment horizontal="right"/>
    </xf>
    <xf numFmtId="0" fontId="0" fillId="0" borderId="4" xfId="0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3" xfId="0" applyBorder="1"/>
    <xf numFmtId="0" fontId="1" fillId="0" borderId="2" xfId="0" applyFont="1" applyBorder="1" applyAlignment="1">
      <alignment horizontal="center"/>
    </xf>
    <xf numFmtId="0" fontId="0" fillId="0" borderId="3" xfId="0" applyBorder="1" applyAlignment="1">
      <alignment horizontal="right"/>
    </xf>
    <xf numFmtId="0" fontId="7" fillId="0" borderId="3" xfId="0" applyFont="1" applyBorder="1" applyAlignment="1">
      <alignment horizontal="right"/>
    </xf>
    <xf numFmtId="0" fontId="0" fillId="0" borderId="14" xfId="0" applyBorder="1" applyAlignment="1">
      <alignment horizontal="right"/>
    </xf>
    <xf numFmtId="0" fontId="0" fillId="0" borderId="13" xfId="0" applyBorder="1"/>
    <xf numFmtId="0" fontId="0" fillId="0" borderId="12" xfId="0" applyFont="1" applyBorder="1" applyAlignment="1">
      <alignment horizontal="right"/>
    </xf>
    <xf numFmtId="0" fontId="0" fillId="0" borderId="15" xfId="0" applyFont="1" applyBorder="1" applyAlignment="1">
      <alignment horizontal="right"/>
    </xf>
    <xf numFmtId="0" fontId="0" fillId="0" borderId="5" xfId="0" applyBorder="1"/>
    <xf numFmtId="0" fontId="7" fillId="0" borderId="0" xfId="0" applyFont="1" applyAlignment="1">
      <alignment horizontal="right"/>
    </xf>
    <xf numFmtId="0" fontId="1" fillId="0" borderId="1" xfId="0" applyFont="1" applyBorder="1" applyAlignment="1">
      <alignment horizontal="center"/>
    </xf>
    <xf numFmtId="0" fontId="0" fillId="0" borderId="7" xfId="0" applyBorder="1" applyAlignment="1">
      <alignment horizontal="right"/>
    </xf>
    <xf numFmtId="0" fontId="0" fillId="0" borderId="16" xfId="0" applyBorder="1"/>
    <xf numFmtId="0" fontId="0" fillId="0" borderId="17" xfId="0" applyBorder="1" applyAlignment="1">
      <alignment horizontal="right"/>
    </xf>
    <xf numFmtId="0" fontId="0" fillId="2" borderId="5" xfId="0" applyFill="1" applyBorder="1" applyAlignment="1">
      <alignment horizontal="right"/>
    </xf>
    <xf numFmtId="0" fontId="0" fillId="2" borderId="3" xfId="0" applyFill="1" applyBorder="1" applyAlignment="1">
      <alignment horizontal="right"/>
    </xf>
    <xf numFmtId="0" fontId="0" fillId="2" borderId="7" xfId="0" applyFill="1" applyBorder="1" applyAlignment="1">
      <alignment horizontal="right"/>
    </xf>
    <xf numFmtId="0" fontId="0" fillId="2" borderId="6" xfId="0" applyFill="1" applyBorder="1" applyAlignment="1">
      <alignment horizontal="right"/>
    </xf>
    <xf numFmtId="0" fontId="0" fillId="0" borderId="10" xfId="0" applyBorder="1" applyAlignment="1">
      <alignment horizontal="right"/>
    </xf>
    <xf numFmtId="0" fontId="0" fillId="0" borderId="9" xfId="0" applyBorder="1" applyAlignment="1">
      <alignment horizontal="right"/>
    </xf>
    <xf numFmtId="0" fontId="0" fillId="2" borderId="11" xfId="0" applyFill="1" applyBorder="1" applyAlignment="1">
      <alignment horizontal="right"/>
    </xf>
    <xf numFmtId="0" fontId="0" fillId="2" borderId="10" xfId="0" applyFill="1" applyBorder="1" applyAlignment="1">
      <alignment horizontal="right"/>
    </xf>
    <xf numFmtId="0" fontId="0" fillId="2" borderId="9" xfId="0" applyFill="1" applyBorder="1" applyAlignment="1">
      <alignment horizontal="right"/>
    </xf>
    <xf numFmtId="0" fontId="0" fillId="2" borderId="12" xfId="0" applyFill="1" applyBorder="1" applyAlignment="1">
      <alignment horizontal="right"/>
    </xf>
    <xf numFmtId="0" fontId="9" fillId="0" borderId="0" xfId="0" applyFont="1"/>
    <xf numFmtId="0" fontId="10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76B0A8-6F7C-49F3-A826-7D44CFC55DEC}">
  <sheetPr>
    <pageSetUpPr fitToPage="1"/>
  </sheetPr>
  <dimension ref="A2:G61"/>
  <sheetViews>
    <sheetView tabSelected="1" topLeftCell="A40" workbookViewId="0">
      <selection activeCell="B61" sqref="B61"/>
    </sheetView>
  </sheetViews>
  <sheetFormatPr defaultRowHeight="12.75" x14ac:dyDescent="0.2"/>
  <cols>
    <col min="1" max="1" width="20.25" customWidth="1"/>
    <col min="2" max="2" width="15.625" customWidth="1"/>
    <col min="3" max="3" width="13.625" customWidth="1"/>
    <col min="4" max="7" width="18.625" customWidth="1"/>
  </cols>
  <sheetData>
    <row r="2" spans="1:7" ht="16.5" x14ac:dyDescent="0.25">
      <c r="A2" s="2" t="s">
        <v>0</v>
      </c>
    </row>
    <row r="4" spans="1:7" ht="16.5" x14ac:dyDescent="0.25">
      <c r="A4" s="1" t="s">
        <v>1</v>
      </c>
    </row>
    <row r="8" spans="1:7" ht="13.5" thickBot="1" x14ac:dyDescent="0.25"/>
    <row r="9" spans="1:7" ht="15.75" x14ac:dyDescent="0.3">
      <c r="A9" s="3" t="s">
        <v>2</v>
      </c>
      <c r="B9" s="5" t="s">
        <v>3</v>
      </c>
      <c r="C9" s="5" t="s">
        <v>4</v>
      </c>
      <c r="D9" s="4" t="s">
        <v>5</v>
      </c>
      <c r="E9" s="4" t="s">
        <v>6</v>
      </c>
      <c r="F9" s="5"/>
      <c r="G9" s="7" t="s">
        <v>8</v>
      </c>
    </row>
    <row r="10" spans="1:7" ht="13.5" thickBot="1" x14ac:dyDescent="0.25">
      <c r="A10" s="11" t="s">
        <v>12</v>
      </c>
      <c r="B10" s="9" t="s">
        <v>11</v>
      </c>
      <c r="C10" s="9" t="s">
        <v>10</v>
      </c>
      <c r="D10" s="10"/>
      <c r="E10" s="10"/>
      <c r="F10" s="9"/>
      <c r="G10" s="8" t="s">
        <v>9</v>
      </c>
    </row>
    <row r="12" spans="1:7" x14ac:dyDescent="0.2">
      <c r="A12" s="12" t="str">
        <f>"15/05/19"</f>
        <v>15/05/19</v>
      </c>
      <c r="B12" s="14" t="str">
        <f>"103.06"</f>
        <v>103.06</v>
      </c>
      <c r="C12" s="14" t="str">
        <f>"104.09"</f>
        <v>104.09</v>
      </c>
      <c r="D12" s="14" t="str">
        <f>"14"</f>
        <v>14</v>
      </c>
      <c r="E12" s="14" t="str">
        <f>"31"</f>
        <v>31</v>
      </c>
      <c r="F12" s="14"/>
      <c r="G12" s="13" t="str">
        <f>"103.52516"</f>
        <v>103.52516</v>
      </c>
    </row>
    <row r="13" spans="1:7" ht="13.5" thickBot="1" x14ac:dyDescent="0.25"/>
    <row r="14" spans="1:7" x14ac:dyDescent="0.2">
      <c r="F14" s="15"/>
      <c r="G14" s="6" t="s">
        <v>7</v>
      </c>
    </row>
    <row r="15" spans="1:7" ht="13.5" thickBot="1" x14ac:dyDescent="0.25">
      <c r="F15" s="17"/>
      <c r="G15" s="20" t="s">
        <v>9</v>
      </c>
    </row>
    <row r="17" spans="1:7" ht="13.5" thickBot="1" x14ac:dyDescent="0.25">
      <c r="F17" s="27"/>
      <c r="G17" s="28" t="str">
        <f>"  0.00000"</f>
        <v xml:space="preserve">  0.00000</v>
      </c>
    </row>
    <row r="18" spans="1:7" ht="14.25" thickTop="1" thickBot="1" x14ac:dyDescent="0.25">
      <c r="A18" s="22" t="s">
        <v>13</v>
      </c>
      <c r="B18" s="24" t="s">
        <v>14</v>
      </c>
      <c r="C18" s="25" t="str">
        <f>"126.65"</f>
        <v>126.65</v>
      </c>
      <c r="D18" s="26"/>
      <c r="E18" s="21"/>
      <c r="F18" s="21"/>
      <c r="G18" s="29"/>
    </row>
    <row r="19" spans="1:7" ht="14.25" thickTop="1" thickBot="1" x14ac:dyDescent="0.25">
      <c r="A19" s="31">
        <v>2025</v>
      </c>
      <c r="B19" s="30" t="s">
        <v>16</v>
      </c>
      <c r="C19" s="34" t="str">
        <f>"127.43"</f>
        <v>127.43</v>
      </c>
      <c r="D19" t="s">
        <v>15</v>
      </c>
      <c r="G19" s="18"/>
    </row>
    <row r="20" spans="1:7" ht="14.25" thickTop="1" thickBot="1" x14ac:dyDescent="0.25">
      <c r="A20" s="16"/>
      <c r="B20" s="32" t="s">
        <v>17</v>
      </c>
      <c r="C20" s="33">
        <v>31</v>
      </c>
      <c r="D20" s="10"/>
      <c r="E20" s="10"/>
      <c r="F20" s="10"/>
      <c r="G20" s="19"/>
    </row>
    <row r="22" spans="1:7" ht="13.5" thickBot="1" x14ac:dyDescent="0.25"/>
    <row r="23" spans="1:7" x14ac:dyDescent="0.2">
      <c r="B23" s="15" t="s">
        <v>21</v>
      </c>
      <c r="C23" s="23" t="s">
        <v>20</v>
      </c>
      <c r="D23" s="23"/>
      <c r="E23" s="36" t="s">
        <v>19</v>
      </c>
      <c r="F23" s="23"/>
      <c r="G23" s="35" t="s">
        <v>18</v>
      </c>
    </row>
    <row r="24" spans="1:7" ht="13.5" thickBot="1" x14ac:dyDescent="0.25">
      <c r="B24" s="16"/>
      <c r="C24" s="10"/>
      <c r="D24" s="32"/>
      <c r="E24" s="37" t="s">
        <v>9</v>
      </c>
      <c r="F24" s="32"/>
      <c r="G24" s="38" t="s">
        <v>9</v>
      </c>
    </row>
    <row r="26" spans="1:7" x14ac:dyDescent="0.2">
      <c r="B26" s="40" t="str">
        <f>"01/05/2025"</f>
        <v>01/05/2025</v>
      </c>
      <c r="C26" s="40" t="str">
        <f>"0"</f>
        <v>0</v>
      </c>
      <c r="D26" s="40"/>
      <c r="E26" s="43" t="str">
        <f>"126.65000"</f>
        <v>126.65000</v>
      </c>
      <c r="F26" s="40"/>
      <c r="G26" s="44" t="str">
        <f>" 1.22337"</f>
        <v xml:space="preserve"> 1.22337</v>
      </c>
    </row>
    <row r="27" spans="1:7" x14ac:dyDescent="0.2">
      <c r="B27" s="40" t="str">
        <f>"02/05/2025"</f>
        <v>02/05/2025</v>
      </c>
      <c r="C27" s="40" t="str">
        <f>"1"</f>
        <v>1</v>
      </c>
      <c r="D27" s="40"/>
      <c r="E27" s="43" t="str">
        <f>"126.67516"</f>
        <v>126.67516</v>
      </c>
      <c r="F27" s="40"/>
      <c r="G27" s="44" t="str">
        <f>" 1.22362"</f>
        <v xml:space="preserve"> 1.22362</v>
      </c>
    </row>
    <row r="28" spans="1:7" x14ac:dyDescent="0.2">
      <c r="B28" s="40" t="str">
        <f>"03/05/2025"</f>
        <v>03/05/2025</v>
      </c>
      <c r="C28" s="40" t="str">
        <f>"2"</f>
        <v>2</v>
      </c>
      <c r="D28" s="40"/>
      <c r="E28" s="43" t="str">
        <f>"126.70032"</f>
        <v>126.70032</v>
      </c>
      <c r="F28" s="40"/>
      <c r="G28" s="44" t="str">
        <f>" 1.22386"</f>
        <v xml:space="preserve"> 1.22386</v>
      </c>
    </row>
    <row r="29" spans="1:7" x14ac:dyDescent="0.2">
      <c r="B29" s="40" t="str">
        <f>"04/05/2025"</f>
        <v>04/05/2025</v>
      </c>
      <c r="C29" s="40" t="str">
        <f>"3"</f>
        <v>3</v>
      </c>
      <c r="D29" s="40"/>
      <c r="E29" s="43" t="str">
        <f>"126.72548"</f>
        <v>126.72548</v>
      </c>
      <c r="F29" s="40"/>
      <c r="G29" s="44" t="str">
        <f>" 1.22410"</f>
        <v xml:space="preserve"> 1.22410</v>
      </c>
    </row>
    <row r="30" spans="1:7" x14ac:dyDescent="0.2">
      <c r="B30" s="40" t="str">
        <f>"05/05/2025"</f>
        <v>05/05/2025</v>
      </c>
      <c r="C30" s="40" t="str">
        <f>"4"</f>
        <v>4</v>
      </c>
      <c r="D30" s="40"/>
      <c r="E30" s="43" t="str">
        <f>"126.75065"</f>
        <v>126.75065</v>
      </c>
      <c r="F30" s="40"/>
      <c r="G30" s="44" t="str">
        <f>" 1.22435"</f>
        <v xml:space="preserve"> 1.22435</v>
      </c>
    </row>
    <row r="31" spans="1:7" x14ac:dyDescent="0.2">
      <c r="B31" s="40" t="str">
        <f>"06/05/2025"</f>
        <v>06/05/2025</v>
      </c>
      <c r="C31" s="40" t="str">
        <f>"5"</f>
        <v>5</v>
      </c>
      <c r="D31" s="40"/>
      <c r="E31" s="43" t="str">
        <f>"126.77581"</f>
        <v>126.77581</v>
      </c>
      <c r="F31" s="40"/>
      <c r="G31" s="44" t="str">
        <f>" 1.22459"</f>
        <v xml:space="preserve"> 1.22459</v>
      </c>
    </row>
    <row r="32" spans="1:7" x14ac:dyDescent="0.2">
      <c r="B32" s="40" t="str">
        <f>"07/05/2025"</f>
        <v>07/05/2025</v>
      </c>
      <c r="C32" s="40" t="str">
        <f>"6"</f>
        <v>6</v>
      </c>
      <c r="D32" s="40"/>
      <c r="E32" s="43" t="str">
        <f>"126.80097"</f>
        <v>126.80097</v>
      </c>
      <c r="F32" s="40"/>
      <c r="G32" s="44" t="str">
        <f>" 1.22483"</f>
        <v xml:space="preserve"> 1.22483</v>
      </c>
    </row>
    <row r="33" spans="2:7" x14ac:dyDescent="0.2">
      <c r="B33" s="40" t="str">
        <f>"08/05/2025"</f>
        <v>08/05/2025</v>
      </c>
      <c r="C33" s="40" t="str">
        <f>"7"</f>
        <v>7</v>
      </c>
      <c r="D33" s="40"/>
      <c r="E33" s="43" t="str">
        <f>"126.82613"</f>
        <v>126.82613</v>
      </c>
      <c r="F33" s="40"/>
      <c r="G33" s="44" t="str">
        <f>" 1.22508"</f>
        <v xml:space="preserve"> 1.22508</v>
      </c>
    </row>
    <row r="34" spans="2:7" x14ac:dyDescent="0.2">
      <c r="B34" s="40" t="str">
        <f>"09/05/2025"</f>
        <v>09/05/2025</v>
      </c>
      <c r="C34" s="40" t="str">
        <f>"8"</f>
        <v>8</v>
      </c>
      <c r="D34" s="40"/>
      <c r="E34" s="43" t="str">
        <f>"126.85129"</f>
        <v>126.85129</v>
      </c>
      <c r="F34" s="40"/>
      <c r="G34" s="44" t="str">
        <f>" 1.22532"</f>
        <v xml:space="preserve"> 1.22532</v>
      </c>
    </row>
    <row r="35" spans="2:7" x14ac:dyDescent="0.2">
      <c r="B35" s="40" t="str">
        <f>"10/05/2025"</f>
        <v>10/05/2025</v>
      </c>
      <c r="C35" s="40" t="str">
        <f>"9"</f>
        <v>9</v>
      </c>
      <c r="D35" s="40"/>
      <c r="E35" s="43" t="str">
        <f>"126.87645"</f>
        <v>126.87645</v>
      </c>
      <c r="F35" s="40"/>
      <c r="G35" s="44" t="str">
        <f>" 1.22556"</f>
        <v xml:space="preserve"> 1.22556</v>
      </c>
    </row>
    <row r="36" spans="2:7" x14ac:dyDescent="0.2">
      <c r="B36" s="40" t="str">
        <f>"11/05/2025"</f>
        <v>11/05/2025</v>
      </c>
      <c r="C36" s="40" t="str">
        <f>"10"</f>
        <v>10</v>
      </c>
      <c r="D36" s="40"/>
      <c r="E36" s="43" t="str">
        <f>"126.90161"</f>
        <v>126.90161</v>
      </c>
      <c r="F36" s="40"/>
      <c r="G36" s="44" t="str">
        <f>" 1.22580"</f>
        <v xml:space="preserve"> 1.22580</v>
      </c>
    </row>
    <row r="37" spans="2:7" x14ac:dyDescent="0.2">
      <c r="B37" s="40" t="str">
        <f>"12/05/2025"</f>
        <v>12/05/2025</v>
      </c>
      <c r="C37" s="40" t="str">
        <f>"11"</f>
        <v>11</v>
      </c>
      <c r="D37" s="40"/>
      <c r="E37" s="43" t="str">
        <f>"126.92677"</f>
        <v>126.92677</v>
      </c>
      <c r="F37" s="40"/>
      <c r="G37" s="44" t="str">
        <f>" 1.22605"</f>
        <v xml:space="preserve"> 1.22605</v>
      </c>
    </row>
    <row r="38" spans="2:7" x14ac:dyDescent="0.2">
      <c r="B38" s="40" t="str">
        <f>"13/05/2025"</f>
        <v>13/05/2025</v>
      </c>
      <c r="C38" s="40" t="str">
        <f>"12"</f>
        <v>12</v>
      </c>
      <c r="D38" s="40"/>
      <c r="E38" s="43" t="str">
        <f>"126.95194"</f>
        <v>126.95194</v>
      </c>
      <c r="F38" s="40"/>
      <c r="G38" s="44" t="str">
        <f>" 1.22629"</f>
        <v xml:space="preserve"> 1.22629</v>
      </c>
    </row>
    <row r="39" spans="2:7" x14ac:dyDescent="0.2">
      <c r="B39" s="40" t="str">
        <f>"14/05/2025"</f>
        <v>14/05/2025</v>
      </c>
      <c r="C39" s="40" t="str">
        <f>"13"</f>
        <v>13</v>
      </c>
      <c r="D39" s="40"/>
      <c r="E39" s="43" t="str">
        <f>"126.97710"</f>
        <v>126.97710</v>
      </c>
      <c r="F39" s="40"/>
      <c r="G39" s="44" t="str">
        <f>" 1.22653"</f>
        <v xml:space="preserve"> 1.22653</v>
      </c>
    </row>
    <row r="40" spans="2:7" x14ac:dyDescent="0.2">
      <c r="B40" s="40" t="str">
        <f>"15/05/2025"</f>
        <v>15/05/2025</v>
      </c>
      <c r="C40" s="40" t="str">
        <f>"14"</f>
        <v>14</v>
      </c>
      <c r="D40" s="40"/>
      <c r="E40" s="43" t="str">
        <f>"127.00226"</f>
        <v>127.00226</v>
      </c>
      <c r="F40" s="40"/>
      <c r="G40" s="44" t="str">
        <f>" 1.22678"</f>
        <v xml:space="preserve"> 1.22678</v>
      </c>
    </row>
    <row r="41" spans="2:7" x14ac:dyDescent="0.2">
      <c r="B41" s="40" t="str">
        <f>"16/05/2025"</f>
        <v>16/05/2025</v>
      </c>
      <c r="C41" s="40" t="str">
        <f>"15"</f>
        <v>15</v>
      </c>
      <c r="D41" s="40"/>
      <c r="E41" s="43" t="str">
        <f>"127.02742"</f>
        <v>127.02742</v>
      </c>
      <c r="F41" s="40"/>
      <c r="G41" s="44" t="str">
        <f>" 1.22702"</f>
        <v xml:space="preserve"> 1.22702</v>
      </c>
    </row>
    <row r="42" spans="2:7" x14ac:dyDescent="0.2">
      <c r="B42" s="40" t="str">
        <f>"17/05/2025"</f>
        <v>17/05/2025</v>
      </c>
      <c r="C42" s="40" t="str">
        <f>"16"</f>
        <v>16</v>
      </c>
      <c r="D42" s="40"/>
      <c r="E42" s="43" t="str">
        <f>"127.05258"</f>
        <v>127.05258</v>
      </c>
      <c r="F42" s="40"/>
      <c r="G42" s="44" t="str">
        <f>" 1.22726"</f>
        <v xml:space="preserve"> 1.22726</v>
      </c>
    </row>
    <row r="43" spans="2:7" x14ac:dyDescent="0.2">
      <c r="B43" s="40" t="str">
        <f>"18/05/2025"</f>
        <v>18/05/2025</v>
      </c>
      <c r="C43" s="40" t="str">
        <f>"17"</f>
        <v>17</v>
      </c>
      <c r="D43" s="40"/>
      <c r="E43" s="43" t="str">
        <f>"127.07774"</f>
        <v>127.07774</v>
      </c>
      <c r="F43" s="40"/>
      <c r="G43" s="44" t="str">
        <f>" 1.22751"</f>
        <v xml:space="preserve"> 1.22751</v>
      </c>
    </row>
    <row r="44" spans="2:7" x14ac:dyDescent="0.2">
      <c r="B44" s="40" t="str">
        <f>"19/05/2025"</f>
        <v>19/05/2025</v>
      </c>
      <c r="C44" s="40" t="str">
        <f>"18"</f>
        <v>18</v>
      </c>
      <c r="D44" s="40"/>
      <c r="E44" s="43" t="str">
        <f>"127.10290"</f>
        <v>127.10290</v>
      </c>
      <c r="F44" s="40"/>
      <c r="G44" s="44" t="str">
        <f>" 1.22775"</f>
        <v xml:space="preserve"> 1.22775</v>
      </c>
    </row>
    <row r="45" spans="2:7" x14ac:dyDescent="0.2">
      <c r="B45" s="40" t="str">
        <f>"20/05/2025"</f>
        <v>20/05/2025</v>
      </c>
      <c r="C45" s="40" t="str">
        <f>"19"</f>
        <v>19</v>
      </c>
      <c r="D45" s="40"/>
      <c r="E45" s="43" t="str">
        <f>"127.12806"</f>
        <v>127.12806</v>
      </c>
      <c r="F45" s="40"/>
      <c r="G45" s="44" t="str">
        <f>" 1.22799"</f>
        <v xml:space="preserve"> 1.22799</v>
      </c>
    </row>
    <row r="46" spans="2:7" x14ac:dyDescent="0.2">
      <c r="B46" s="40" t="str">
        <f>"21/05/2025"</f>
        <v>21/05/2025</v>
      </c>
      <c r="C46" s="40" t="str">
        <f>"20"</f>
        <v>20</v>
      </c>
      <c r="D46" s="40"/>
      <c r="E46" s="43" t="str">
        <f>"127.15323"</f>
        <v>127.15323</v>
      </c>
      <c r="F46" s="40"/>
      <c r="G46" s="44" t="str">
        <f>" 1.22824"</f>
        <v xml:space="preserve"> 1.22824</v>
      </c>
    </row>
    <row r="47" spans="2:7" x14ac:dyDescent="0.2">
      <c r="B47" s="40" t="str">
        <f>"22/05/2025"</f>
        <v>22/05/2025</v>
      </c>
      <c r="C47" s="40" t="str">
        <f>"21"</f>
        <v>21</v>
      </c>
      <c r="D47" s="40"/>
      <c r="E47" s="43" t="str">
        <f>"127.17839"</f>
        <v>127.17839</v>
      </c>
      <c r="F47" s="40"/>
      <c r="G47" s="44" t="str">
        <f>" 1.22848"</f>
        <v xml:space="preserve"> 1.22848</v>
      </c>
    </row>
    <row r="48" spans="2:7" x14ac:dyDescent="0.2">
      <c r="B48" s="40" t="str">
        <f>"23/05/2025"</f>
        <v>23/05/2025</v>
      </c>
      <c r="C48" s="40" t="str">
        <f>"22"</f>
        <v>22</v>
      </c>
      <c r="D48" s="40"/>
      <c r="E48" s="43" t="str">
        <f>"127.20355"</f>
        <v>127.20355</v>
      </c>
      <c r="F48" s="40"/>
      <c r="G48" s="44" t="str">
        <f>" 1.22872"</f>
        <v xml:space="preserve"> 1.22872</v>
      </c>
    </row>
    <row r="49" spans="1:7" x14ac:dyDescent="0.2">
      <c r="B49" s="40" t="str">
        <f>"24/05/2025"</f>
        <v>24/05/2025</v>
      </c>
      <c r="C49" s="40" t="str">
        <f>"23"</f>
        <v>23</v>
      </c>
      <c r="D49" s="40"/>
      <c r="E49" s="43" t="str">
        <f>"127.22871"</f>
        <v>127.22871</v>
      </c>
      <c r="F49" s="40"/>
      <c r="G49" s="44" t="str">
        <f>" 1.22896"</f>
        <v xml:space="preserve"> 1.22896</v>
      </c>
    </row>
    <row r="50" spans="1:7" x14ac:dyDescent="0.2">
      <c r="B50" s="40" t="str">
        <f>"25/05/2025"</f>
        <v>25/05/2025</v>
      </c>
      <c r="C50" s="40" t="str">
        <f>"24"</f>
        <v>24</v>
      </c>
      <c r="D50" s="40"/>
      <c r="E50" s="43" t="str">
        <f>"127.25387"</f>
        <v>127.25387</v>
      </c>
      <c r="F50" s="40"/>
      <c r="G50" s="44" t="str">
        <f>" 1.22921"</f>
        <v xml:space="preserve"> 1.22921</v>
      </c>
    </row>
    <row r="51" spans="1:7" x14ac:dyDescent="0.2">
      <c r="B51" s="40" t="str">
        <f>"26/05/2025"</f>
        <v>26/05/2025</v>
      </c>
      <c r="C51" s="40" t="str">
        <f>"25"</f>
        <v>25</v>
      </c>
      <c r="D51" s="40"/>
      <c r="E51" s="43" t="str">
        <f>"127.27903"</f>
        <v>127.27903</v>
      </c>
      <c r="F51" s="40"/>
      <c r="G51" s="44" t="str">
        <f>" 1.22945"</f>
        <v xml:space="preserve"> 1.22945</v>
      </c>
    </row>
    <row r="52" spans="1:7" x14ac:dyDescent="0.2">
      <c r="B52" s="40" t="str">
        <f>"27/05/2025"</f>
        <v>27/05/2025</v>
      </c>
      <c r="C52" s="40" t="str">
        <f>"26"</f>
        <v>26</v>
      </c>
      <c r="D52" s="40"/>
      <c r="E52" s="43" t="str">
        <f>"127.30419"</f>
        <v>127.30419</v>
      </c>
      <c r="F52" s="40"/>
      <c r="G52" s="44" t="str">
        <f>" 1.22969"</f>
        <v xml:space="preserve"> 1.22969</v>
      </c>
    </row>
    <row r="53" spans="1:7" x14ac:dyDescent="0.2">
      <c r="B53" s="40" t="str">
        <f>"28/05/2025"</f>
        <v>28/05/2025</v>
      </c>
      <c r="C53" s="40" t="str">
        <f>"27"</f>
        <v>27</v>
      </c>
      <c r="D53" s="40"/>
      <c r="E53" s="43" t="str">
        <f>"127.32935"</f>
        <v>127.32935</v>
      </c>
      <c r="F53" s="40"/>
      <c r="G53" s="44" t="str">
        <f>" 1.22994"</f>
        <v xml:space="preserve"> 1.22994</v>
      </c>
    </row>
    <row r="54" spans="1:7" x14ac:dyDescent="0.2">
      <c r="B54" s="40" t="str">
        <f>"29/05/2025"</f>
        <v>29/05/2025</v>
      </c>
      <c r="C54" s="40" t="str">
        <f>"28"</f>
        <v>28</v>
      </c>
      <c r="D54" s="40"/>
      <c r="E54" s="43" t="str">
        <f>"127.35452"</f>
        <v>127.35452</v>
      </c>
      <c r="F54" s="40"/>
      <c r="G54" s="44" t="str">
        <f>" 1.23018"</f>
        <v xml:space="preserve"> 1.23018</v>
      </c>
    </row>
    <row r="55" spans="1:7" x14ac:dyDescent="0.2">
      <c r="B55" s="40" t="str">
        <f>"30/05/2025"</f>
        <v>30/05/2025</v>
      </c>
      <c r="C55" s="40" t="str">
        <f>"29"</f>
        <v>29</v>
      </c>
      <c r="D55" s="40"/>
      <c r="E55" s="43" t="str">
        <f>"127.37968"</f>
        <v>127.37968</v>
      </c>
      <c r="F55" s="40"/>
      <c r="G55" s="44" t="str">
        <f>" 1.23042"</f>
        <v xml:space="preserve"> 1.23042</v>
      </c>
    </row>
    <row r="56" spans="1:7" x14ac:dyDescent="0.2">
      <c r="B56" s="39" t="str">
        <f>"31/05/2025"</f>
        <v>31/05/2025</v>
      </c>
      <c r="C56" s="39" t="str">
        <f>"30"</f>
        <v>30</v>
      </c>
      <c r="D56" s="39"/>
      <c r="E56" s="42" t="str">
        <f>"127.40484"</f>
        <v>127.40484</v>
      </c>
      <c r="F56" s="39"/>
      <c r="G56" s="41" t="str">
        <f>" 1.23067"</f>
        <v xml:space="preserve"> 1.23067</v>
      </c>
    </row>
    <row r="59" spans="1:7" ht="23.25" x14ac:dyDescent="0.35">
      <c r="A59" s="45" t="s">
        <v>22</v>
      </c>
      <c r="B59" s="46" t="s">
        <v>23</v>
      </c>
    </row>
    <row r="61" spans="1:7" ht="23.25" x14ac:dyDescent="0.35">
      <c r="A61" s="45" t="s">
        <v>22</v>
      </c>
      <c r="B61" s="46" t="s">
        <v>24</v>
      </c>
    </row>
  </sheetData>
  <pageMargins left="0.7" right="0.7" top="0.75" bottom="0.75" header="0.3" footer="0.3"/>
  <pageSetup paperSize="9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RPAPBRMT29.svc</dc:creator>
  <cp:lastModifiedBy>RPAPBRMT29.svc</cp:lastModifiedBy>
  <cp:lastPrinted>2025-04-17T12:31:12Z</cp:lastPrinted>
  <dcterms:created xsi:type="dcterms:W3CDTF">2025-04-17T12:31:06Z</dcterms:created>
  <dcterms:modified xsi:type="dcterms:W3CDTF">2025-04-17T12:31:13Z</dcterms:modified>
</cp:coreProperties>
</file>